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download (6)\"/>
    </mc:Choice>
  </mc:AlternateContent>
  <bookViews>
    <workbookView xWindow="0" yWindow="0" windowWidth="28800" windowHeight="12285"/>
  </bookViews>
  <sheets>
    <sheet name="산출내역서" sheetId="2" r:id="rId1"/>
    <sheet name="시굴조사 세부 산출내역서" sheetId="1" r:id="rId2"/>
    <sheet name="정밀발굴조사 세부 산출내역서" sheetId="3" r:id="rId3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3" l="1"/>
  <c r="E11" i="3"/>
  <c r="E12" i="1"/>
  <c r="C8" i="1" l="1"/>
  <c r="C8" i="3"/>
  <c r="J29" i="3" l="1"/>
  <c r="J24" i="1"/>
  <c r="J22" i="1"/>
  <c r="J30" i="3"/>
  <c r="J27" i="3"/>
  <c r="J31" i="3" s="1"/>
  <c r="J25" i="1" l="1"/>
  <c r="J26" i="1" s="1"/>
  <c r="H3" i="3"/>
  <c r="D6" i="2"/>
  <c r="D3" i="3"/>
  <c r="D3" i="1" l="1"/>
  <c r="D5" i="2"/>
  <c r="D7" i="2" s="1"/>
  <c r="D8" i="2" s="1"/>
  <c r="D9" i="2" s="1"/>
  <c r="H3" i="1"/>
</calcChain>
</file>

<file path=xl/sharedStrings.xml><?xml version="1.0" encoding="utf-8"?>
<sst xmlns="http://schemas.openxmlformats.org/spreadsheetml/2006/main" count="153" uniqueCount="64">
  <si>
    <t>금액</t>
  </si>
  <si>
    <t>항목</t>
  </si>
  <si>
    <t>조사단장</t>
  </si>
  <si>
    <t>일</t>
  </si>
  <si>
    <t>명</t>
  </si>
  <si>
    <t>책임조사원</t>
  </si>
  <si>
    <t>조사원</t>
  </si>
  <si>
    <t>준조사원</t>
  </si>
  <si>
    <t>준조사원 주휴수당</t>
  </si>
  <si>
    <t>보조원</t>
  </si>
  <si>
    <t>2) 정리 및 보고서 작업</t>
  </si>
  <si>
    <t>2. 직접경비</t>
  </si>
  <si>
    <t>3. 재경비</t>
  </si>
  <si>
    <t>4. 학술료</t>
  </si>
  <si>
    <t>1.직접인건비</t>
    <phoneticPr fontId="3" type="noConversion"/>
  </si>
  <si>
    <t>조사원 주휴수당</t>
    <phoneticPr fontId="3" type="noConversion"/>
  </si>
  <si>
    <t>일</t>
    <phoneticPr fontId="3" type="noConversion"/>
  </si>
  <si>
    <t>명</t>
    <phoneticPr fontId="3" type="noConversion"/>
  </si>
  <si>
    <t>책임조사원 주휴수당</t>
    <phoneticPr fontId="3" type="noConversion"/>
  </si>
  <si>
    <t>조사원 주휴수당</t>
    <phoneticPr fontId="3" type="noConversion"/>
  </si>
  <si>
    <t>준조사원 주휴수당</t>
    <phoneticPr fontId="3" type="noConversion"/>
  </si>
  <si>
    <t>구 분</t>
  </si>
  <si>
    <t>금 액(원)</t>
  </si>
  <si>
    <t>합계</t>
    <phoneticPr fontId="3" type="noConversion"/>
  </si>
  <si>
    <t>1) 현장조사</t>
    <phoneticPr fontId="3" type="noConversion"/>
  </si>
  <si>
    <t>조사원 주휴수당</t>
    <phoneticPr fontId="3" type="noConversion"/>
  </si>
  <si>
    <t>1+2+3+4</t>
    <phoneticPr fontId="3" type="noConversion"/>
  </si>
  <si>
    <t>근무일</t>
    <phoneticPr fontId="3" type="noConversion"/>
  </si>
  <si>
    <t>인원</t>
    <phoneticPr fontId="3" type="noConversion"/>
  </si>
  <si>
    <t>합계</t>
    <phoneticPr fontId="3" type="noConversion"/>
  </si>
  <si>
    <t>(단위:원)</t>
    <phoneticPr fontId="3" type="noConversion"/>
  </si>
  <si>
    <t>비고</t>
    <phoneticPr fontId="3" type="noConversion"/>
  </si>
  <si>
    <t>금액</t>
    <phoneticPr fontId="3" type="noConversion"/>
  </si>
  <si>
    <t>조사면적</t>
    <phoneticPr fontId="3" type="noConversion"/>
  </si>
  <si>
    <t>200(㎡)</t>
    <phoneticPr fontId="3" type="noConversion"/>
  </si>
  <si>
    <t>책임조사원 주휴수당</t>
    <phoneticPr fontId="3" type="noConversion"/>
  </si>
  <si>
    <t>보조원 주휴수당</t>
    <phoneticPr fontId="3" type="noConversion"/>
  </si>
  <si>
    <t>1의 230%</t>
    <phoneticPr fontId="3" type="noConversion"/>
  </si>
  <si>
    <t>1,500(㎡)</t>
    <phoneticPr fontId="3" type="noConversion"/>
  </si>
  <si>
    <t xml:space="preserve">* 인건비 산출근거 : 국가유산청 고시 제2025-002호(2025.1.7) 매장유산 조사용역 대가 기준 </t>
    <phoneticPr fontId="3" type="noConversion"/>
  </si>
  <si>
    <t>조사면적</t>
    <phoneticPr fontId="3" type="noConversion"/>
  </si>
  <si>
    <t>금액</t>
    <phoneticPr fontId="3" type="noConversion"/>
  </si>
  <si>
    <t>1.500(㎡)</t>
    <phoneticPr fontId="3" type="noConversion"/>
  </si>
  <si>
    <t>200(㎡)</t>
    <phoneticPr fontId="3" type="noConversion"/>
  </si>
  <si>
    <t>흥원 및 주변지역 학술발굴조사 용역 산출내역서</t>
    <phoneticPr fontId="3" type="noConversion"/>
  </si>
  <si>
    <t>1) 현장조사</t>
    <phoneticPr fontId="3" type="noConversion"/>
  </si>
  <si>
    <t>직접경비 내 안전관리비</t>
    <phoneticPr fontId="3" type="noConversion"/>
  </si>
  <si>
    <t>직접경비 내 안전관리비</t>
    <phoneticPr fontId="3" type="noConversion"/>
  </si>
  <si>
    <t>(1+3)의 20%</t>
    <phoneticPr fontId="3" type="noConversion"/>
  </si>
  <si>
    <t>1의 105%</t>
    <phoneticPr fontId="3" type="noConversion"/>
  </si>
  <si>
    <t>1의 200%</t>
    <phoneticPr fontId="3" type="noConversion"/>
  </si>
  <si>
    <t>* 안전관리비 산출근거 : 재단 규정 기준의 안전보건관리비 편성(총사업비의 1.38%)</t>
    <phoneticPr fontId="3" type="noConversion"/>
  </si>
  <si>
    <t>5. 합계</t>
    <phoneticPr fontId="3" type="noConversion"/>
  </si>
  <si>
    <t>천단위절사</t>
    <phoneticPr fontId="3" type="noConversion"/>
  </si>
  <si>
    <t xml:space="preserve">   1. 시굴조사</t>
    <phoneticPr fontId="3" type="noConversion"/>
  </si>
  <si>
    <t xml:space="preserve">   2. 정밀발굴조사</t>
    <phoneticPr fontId="3" type="noConversion"/>
  </si>
  <si>
    <t xml:space="preserve">   3. 소계</t>
    <phoneticPr fontId="3" type="noConversion"/>
  </si>
  <si>
    <t xml:space="preserve">   4. 부가가치세</t>
    <phoneticPr fontId="3" type="noConversion"/>
  </si>
  <si>
    <t>1의 105%</t>
    <phoneticPr fontId="3" type="noConversion"/>
  </si>
  <si>
    <t>시굴조사 세부 산출내역서</t>
    <phoneticPr fontId="3" type="noConversion"/>
  </si>
  <si>
    <t>정밀발굴조사 세부 산출내역서</t>
    <phoneticPr fontId="3" type="noConversion"/>
  </si>
  <si>
    <t>5. 합계</t>
    <phoneticPr fontId="3" type="noConversion"/>
  </si>
  <si>
    <t>(1+3)의 20%</t>
    <phoneticPr fontId="3" type="noConversion"/>
  </si>
  <si>
    <t>용역비의 1.38% 이상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</si>
</sst>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_-* #,##0.000_-;\-* #,##0.000_-;_-* &quot;-&quot;???_-;_-@_-"/>
    <numFmt numFmtId="177" formatCode="[DBNum4]&quot;일&quot;&quot;금&quot;\ [$-412]General&quot;원&quot;&quot;정&quot;"/>
    <numFmt numFmtId="178" formatCode="\(&quot;₩&quot;#,##0\)_);\(&quot;₩&quot;#,##0\)"/>
    <numFmt numFmtId="179" formatCode="#,##0_);[Red]\(#,##0\)"/>
    <numFmt numFmtId="180" formatCode="_-* #,##0_-;\-* #,##0_-;_-* &quot;-&quot;???_-;_-@_-"/>
  </numFmts>
  <fonts count="13" x14ac:knownFonts="1">
    <font>
      <sz val="11"/>
      <color theme="1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u/>
      <sz val="20"/>
      <color theme="1"/>
      <name val="맑은 고딕"/>
      <family val="3"/>
      <charset val="129"/>
      <scheme val="minor"/>
    </font>
    <font>
      <b/>
      <u/>
      <sz val="18"/>
      <color theme="1"/>
      <name val="맑은 고딕"/>
      <family val="3"/>
      <charset val="129"/>
      <scheme val="minor"/>
    </font>
    <font>
      <sz val="13"/>
      <color rgb="FF000000"/>
      <name val="맑은 고딕"/>
      <family val="3"/>
      <charset val="129"/>
      <scheme val="major"/>
    </font>
    <font>
      <b/>
      <sz val="13"/>
      <color rgb="FF000000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FEAF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EDEE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12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1" fillId="2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41" fontId="6" fillId="0" borderId="8" xfId="0" applyNumberFormat="1" applyFont="1" applyBorder="1" applyAlignment="1">
      <alignment vertical="center" wrapText="1"/>
    </xf>
    <xf numFmtId="176" fontId="0" fillId="0" borderId="0" xfId="0" applyNumberForma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179" fontId="11" fillId="5" borderId="8" xfId="0" applyNumberFormat="1" applyFont="1" applyFill="1" applyBorder="1" applyAlignment="1">
      <alignment horizontal="center" vertical="center"/>
    </xf>
    <xf numFmtId="180" fontId="0" fillId="0" borderId="0" xfId="0" applyNumberFormat="1">
      <alignment vertical="center"/>
    </xf>
    <xf numFmtId="41" fontId="0" fillId="0" borderId="0" xfId="1" applyFont="1">
      <alignment vertical="center"/>
    </xf>
    <xf numFmtId="41" fontId="0" fillId="0" borderId="0" xfId="0" applyNumberFormat="1">
      <alignment vertical="center"/>
    </xf>
    <xf numFmtId="0" fontId="7" fillId="4" borderId="8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1" fontId="7" fillId="3" borderId="8" xfId="0" applyNumberFormat="1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left" vertical="center" wrapText="1"/>
    </xf>
    <xf numFmtId="3" fontId="2" fillId="7" borderId="1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178" fontId="9" fillId="0" borderId="11" xfId="0" applyNumberFormat="1" applyFont="1" applyBorder="1" applyAlignment="1">
      <alignment horizontal="left" vertical="center"/>
    </xf>
    <xf numFmtId="178" fontId="9" fillId="0" borderId="10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3" fontId="2" fillId="0" borderId="18" xfId="0" applyNumberFormat="1" applyFont="1" applyBorder="1" applyAlignment="1">
      <alignment horizontal="center" vertical="center" wrapText="1"/>
    </xf>
    <xf numFmtId="3" fontId="2" fillId="0" borderId="19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77" fontId="9" fillId="0" borderId="9" xfId="0" applyNumberFormat="1" applyFont="1" applyBorder="1" applyAlignment="1">
      <alignment horizontal="right" vertical="center"/>
    </xf>
    <xf numFmtId="177" fontId="9" fillId="0" borderId="11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3" fontId="1" fillId="7" borderId="6" xfId="0" applyNumberFormat="1" applyFont="1" applyFill="1" applyBorder="1" applyAlignment="1">
      <alignment horizontal="center" vertical="center" wrapText="1"/>
    </xf>
    <xf numFmtId="3" fontId="1" fillId="7" borderId="7" xfId="0" applyNumberFormat="1" applyFont="1" applyFill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3" fontId="2" fillId="0" borderId="12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9" fillId="0" borderId="0" xfId="0" applyFont="1" applyAlignment="1">
      <alignment horizontal="left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15"/>
  <sheetViews>
    <sheetView tabSelected="1" workbookViewId="0">
      <selection activeCell="E13" sqref="E13"/>
    </sheetView>
  </sheetViews>
  <sheetFormatPr defaultRowHeight="16.5" x14ac:dyDescent="0.3"/>
  <cols>
    <col min="2" max="5" width="26.5" customWidth="1"/>
    <col min="6" max="6" width="9" customWidth="1"/>
  </cols>
  <sheetData>
    <row r="2" spans="2:5" ht="26.25" x14ac:dyDescent="0.3">
      <c r="B2" s="28" t="s">
        <v>44</v>
      </c>
      <c r="C2" s="28"/>
      <c r="D2" s="28"/>
      <c r="E2" s="28"/>
    </row>
    <row r="3" spans="2:5" x14ac:dyDescent="0.3">
      <c r="B3" s="12"/>
      <c r="C3" s="12"/>
      <c r="D3" s="12"/>
      <c r="E3" s="12"/>
    </row>
    <row r="4" spans="2:5" ht="33" customHeight="1" x14ac:dyDescent="0.3">
      <c r="B4" s="31" t="s">
        <v>21</v>
      </c>
      <c r="C4" s="32"/>
      <c r="D4" s="22" t="s">
        <v>22</v>
      </c>
      <c r="E4" s="22" t="s">
        <v>33</v>
      </c>
    </row>
    <row r="5" spans="2:5" ht="33" customHeight="1" x14ac:dyDescent="0.3">
      <c r="B5" s="33" t="s">
        <v>54</v>
      </c>
      <c r="C5" s="34"/>
      <c r="D5" s="13">
        <f>'시굴조사 세부 산출내역서'!J26</f>
        <v>0</v>
      </c>
      <c r="E5" s="8" t="s">
        <v>38</v>
      </c>
    </row>
    <row r="6" spans="2:5" ht="33" customHeight="1" x14ac:dyDescent="0.3">
      <c r="B6" s="33" t="s">
        <v>55</v>
      </c>
      <c r="C6" s="34"/>
      <c r="D6" s="13">
        <f>'정밀발굴조사 세부 산출내역서'!J31</f>
        <v>0</v>
      </c>
      <c r="E6" s="8" t="s">
        <v>34</v>
      </c>
    </row>
    <row r="7" spans="2:5" ht="33" customHeight="1" x14ac:dyDescent="0.3">
      <c r="B7" s="33" t="s">
        <v>56</v>
      </c>
      <c r="C7" s="34"/>
      <c r="D7" s="13">
        <f>ROUNDDOWN((SUM(D5:D6)), -4)</f>
        <v>0</v>
      </c>
      <c r="E7" s="8" t="s">
        <v>53</v>
      </c>
    </row>
    <row r="8" spans="2:5" ht="33" customHeight="1" x14ac:dyDescent="0.3">
      <c r="B8" s="33" t="s">
        <v>57</v>
      </c>
      <c r="C8" s="34"/>
      <c r="D8" s="13">
        <f>D7*0.1</f>
        <v>0</v>
      </c>
      <c r="E8" s="8"/>
    </row>
    <row r="9" spans="2:5" ht="33" customHeight="1" x14ac:dyDescent="0.3">
      <c r="B9" s="29" t="s">
        <v>23</v>
      </c>
      <c r="C9" s="30"/>
      <c r="D9" s="24">
        <f>SUM(D7:D8)</f>
        <v>0</v>
      </c>
      <c r="E9" s="9"/>
    </row>
    <row r="10" spans="2:5" x14ac:dyDescent="0.3">
      <c r="D10" s="14"/>
    </row>
    <row r="11" spans="2:5" x14ac:dyDescent="0.3">
      <c r="D11" s="19"/>
    </row>
    <row r="12" spans="2:5" x14ac:dyDescent="0.3">
      <c r="D12" s="20"/>
    </row>
    <row r="13" spans="2:5" x14ac:dyDescent="0.3">
      <c r="D13" s="21"/>
    </row>
    <row r="14" spans="2:5" x14ac:dyDescent="0.3">
      <c r="D14" s="20"/>
    </row>
    <row r="15" spans="2:5" x14ac:dyDescent="0.3">
      <c r="D15" s="21"/>
    </row>
  </sheetData>
  <mergeCells count="7">
    <mergeCell ref="B2:E2"/>
    <mergeCell ref="B9:C9"/>
    <mergeCell ref="B4:C4"/>
    <mergeCell ref="B5:C5"/>
    <mergeCell ref="B6:C6"/>
    <mergeCell ref="B7:C7"/>
    <mergeCell ref="B8:C8"/>
  </mergeCells>
  <phoneticPr fontId="3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6"/>
  <sheetViews>
    <sheetView topLeftCell="A4" workbookViewId="0">
      <selection activeCell="O23" sqref="O23"/>
    </sheetView>
  </sheetViews>
  <sheetFormatPr defaultRowHeight="16.5" x14ac:dyDescent="0.3"/>
  <cols>
    <col min="2" max="2" width="11.25" customWidth="1"/>
    <col min="3" max="3" width="9.625" customWidth="1"/>
    <col min="4" max="4" width="18.875" customWidth="1"/>
    <col min="10" max="10" width="10.375" customWidth="1"/>
    <col min="11" max="11" width="22.5" customWidth="1"/>
    <col min="13" max="13" width="0" hidden="1" customWidth="1"/>
  </cols>
  <sheetData>
    <row r="1" spans="2:12" ht="31.5" x14ac:dyDescent="0.3">
      <c r="B1" s="47" t="s">
        <v>59</v>
      </c>
      <c r="C1" s="47"/>
      <c r="D1" s="47"/>
      <c r="E1" s="47"/>
      <c r="F1" s="47"/>
      <c r="G1" s="47"/>
      <c r="H1" s="47"/>
      <c r="I1" s="47"/>
      <c r="J1" s="47"/>
      <c r="K1" s="47"/>
      <c r="L1" s="5"/>
    </row>
    <row r="2" spans="2:12" x14ac:dyDescent="0.3">
      <c r="B2" s="55" t="s">
        <v>40</v>
      </c>
      <c r="C2" s="55"/>
      <c r="D2" s="50" t="s">
        <v>42</v>
      </c>
      <c r="E2" s="51"/>
      <c r="F2" s="51"/>
      <c r="G2" s="51"/>
      <c r="H2" s="51"/>
      <c r="I2" s="51"/>
      <c r="J2" s="51"/>
      <c r="K2" s="52"/>
      <c r="L2" s="5"/>
    </row>
    <row r="3" spans="2:12" x14ac:dyDescent="0.3">
      <c r="B3" s="50" t="s">
        <v>41</v>
      </c>
      <c r="C3" s="52"/>
      <c r="D3" s="56">
        <f>J26</f>
        <v>0</v>
      </c>
      <c r="E3" s="57"/>
      <c r="F3" s="57"/>
      <c r="G3" s="57"/>
      <c r="H3" s="35">
        <f>J26</f>
        <v>0</v>
      </c>
      <c r="I3" s="35"/>
      <c r="J3" s="35"/>
      <c r="K3" s="36"/>
      <c r="L3" s="5"/>
    </row>
    <row r="4" spans="2:12" x14ac:dyDescent="0.3">
      <c r="B4" s="53" t="s">
        <v>39</v>
      </c>
      <c r="C4" s="53"/>
      <c r="D4" s="53"/>
      <c r="E4" s="53"/>
      <c r="F4" s="53"/>
      <c r="G4" s="53"/>
      <c r="H4" s="53"/>
      <c r="I4" s="54"/>
      <c r="J4" s="54"/>
      <c r="K4" s="54"/>
      <c r="L4" s="5"/>
    </row>
    <row r="5" spans="2:12" x14ac:dyDescent="0.3">
      <c r="B5" s="53" t="s">
        <v>51</v>
      </c>
      <c r="C5" s="53"/>
      <c r="D5" s="53"/>
      <c r="E5" s="53"/>
      <c r="F5" s="53"/>
      <c r="G5" s="53"/>
      <c r="H5" s="53"/>
      <c r="I5" s="54"/>
      <c r="J5" s="54"/>
      <c r="K5" s="54"/>
      <c r="L5" s="5"/>
    </row>
    <row r="6" spans="2:12" x14ac:dyDescent="0.3">
      <c r="K6" s="11" t="s">
        <v>30</v>
      </c>
    </row>
    <row r="7" spans="2:12" ht="21.75" customHeight="1" x14ac:dyDescent="0.3">
      <c r="B7" s="1"/>
      <c r="C7" s="6" t="s">
        <v>0</v>
      </c>
      <c r="D7" s="6" t="s">
        <v>1</v>
      </c>
      <c r="E7" s="6" t="s">
        <v>32</v>
      </c>
      <c r="F7" s="48" t="s">
        <v>27</v>
      </c>
      <c r="G7" s="49"/>
      <c r="H7" s="48" t="s">
        <v>28</v>
      </c>
      <c r="I7" s="49"/>
      <c r="J7" s="6" t="s">
        <v>29</v>
      </c>
      <c r="K7" s="6" t="s">
        <v>31</v>
      </c>
    </row>
    <row r="8" spans="2:12" ht="21.75" customHeight="1" x14ac:dyDescent="0.3">
      <c r="B8" s="37" t="s">
        <v>14</v>
      </c>
      <c r="C8" s="62">
        <f>J8+J16</f>
        <v>0</v>
      </c>
      <c r="D8" s="7" t="s">
        <v>24</v>
      </c>
      <c r="E8" s="2"/>
      <c r="F8" s="2"/>
      <c r="G8" s="2"/>
      <c r="H8" s="2"/>
      <c r="I8" s="2"/>
      <c r="J8" s="4"/>
      <c r="K8" s="3"/>
    </row>
    <row r="9" spans="2:12" ht="21.75" customHeight="1" x14ac:dyDescent="0.3">
      <c r="B9" s="61"/>
      <c r="C9" s="63"/>
      <c r="D9" s="3" t="s">
        <v>2</v>
      </c>
      <c r="E9" s="4">
        <v>365209</v>
      </c>
      <c r="F9" s="2">
        <v>1</v>
      </c>
      <c r="G9" s="2" t="s">
        <v>3</v>
      </c>
      <c r="H9" s="2">
        <v>1</v>
      </c>
      <c r="I9" s="2" t="s">
        <v>4</v>
      </c>
      <c r="J9" s="4"/>
      <c r="K9" s="3"/>
    </row>
    <row r="10" spans="2:12" ht="21.75" customHeight="1" x14ac:dyDescent="0.3">
      <c r="B10" s="61"/>
      <c r="C10" s="63"/>
      <c r="D10" s="3" t="s">
        <v>5</v>
      </c>
      <c r="E10" s="4">
        <v>281642</v>
      </c>
      <c r="F10" s="2">
        <v>3</v>
      </c>
      <c r="G10" s="2" t="s">
        <v>3</v>
      </c>
      <c r="H10" s="2">
        <v>1</v>
      </c>
      <c r="I10" s="2" t="s">
        <v>4</v>
      </c>
      <c r="J10" s="4"/>
      <c r="K10" s="3"/>
    </row>
    <row r="11" spans="2:12" ht="21.75" customHeight="1" x14ac:dyDescent="0.3">
      <c r="B11" s="61"/>
      <c r="C11" s="63"/>
      <c r="D11" s="3" t="s">
        <v>6</v>
      </c>
      <c r="E11" s="4">
        <v>246686</v>
      </c>
      <c r="F11" s="2">
        <v>5</v>
      </c>
      <c r="G11" s="2" t="s">
        <v>3</v>
      </c>
      <c r="H11" s="2">
        <v>1</v>
      </c>
      <c r="I11" s="2" t="s">
        <v>4</v>
      </c>
      <c r="J11" s="4"/>
      <c r="K11" s="3"/>
    </row>
    <row r="12" spans="2:12" ht="21.75" customHeight="1" x14ac:dyDescent="0.3">
      <c r="B12" s="61"/>
      <c r="C12" s="63"/>
      <c r="D12" s="3" t="s">
        <v>25</v>
      </c>
      <c r="E12" s="4">
        <f>E11</f>
        <v>246686</v>
      </c>
      <c r="F12" s="2">
        <v>1</v>
      </c>
      <c r="G12" s="2" t="s">
        <v>3</v>
      </c>
      <c r="H12" s="2">
        <v>1</v>
      </c>
      <c r="I12" s="2" t="s">
        <v>4</v>
      </c>
      <c r="J12" s="4"/>
      <c r="K12" s="3"/>
    </row>
    <row r="13" spans="2:12" ht="21.75" customHeight="1" x14ac:dyDescent="0.3">
      <c r="B13" s="61"/>
      <c r="C13" s="63"/>
      <c r="D13" s="3" t="s">
        <v>7</v>
      </c>
      <c r="E13" s="4">
        <v>167758</v>
      </c>
      <c r="F13" s="2">
        <v>5</v>
      </c>
      <c r="G13" s="2" t="s">
        <v>3</v>
      </c>
      <c r="H13" s="2">
        <v>1</v>
      </c>
      <c r="I13" s="2" t="s">
        <v>4</v>
      </c>
      <c r="J13" s="4"/>
      <c r="K13" s="3"/>
    </row>
    <row r="14" spans="2:12" ht="21.75" customHeight="1" x14ac:dyDescent="0.3">
      <c r="B14" s="61"/>
      <c r="C14" s="63"/>
      <c r="D14" s="3" t="s">
        <v>8</v>
      </c>
      <c r="E14" s="4">
        <v>167758</v>
      </c>
      <c r="F14" s="2">
        <v>1</v>
      </c>
      <c r="G14" s="2" t="s">
        <v>3</v>
      </c>
      <c r="H14" s="2">
        <v>1</v>
      </c>
      <c r="I14" s="2" t="s">
        <v>4</v>
      </c>
      <c r="J14" s="4"/>
      <c r="K14" s="3"/>
    </row>
    <row r="15" spans="2:12" ht="21.75" customHeight="1" x14ac:dyDescent="0.3">
      <c r="B15" s="61"/>
      <c r="C15" s="63"/>
      <c r="D15" s="3" t="s">
        <v>9</v>
      </c>
      <c r="E15" s="4">
        <v>134291</v>
      </c>
      <c r="F15" s="2">
        <v>1</v>
      </c>
      <c r="G15" s="2" t="s">
        <v>3</v>
      </c>
      <c r="H15" s="2">
        <v>1</v>
      </c>
      <c r="I15" s="2" t="s">
        <v>4</v>
      </c>
      <c r="J15" s="4"/>
      <c r="K15" s="3"/>
    </row>
    <row r="16" spans="2:12" ht="21.75" customHeight="1" x14ac:dyDescent="0.3">
      <c r="B16" s="61"/>
      <c r="C16" s="63"/>
      <c r="D16" s="7" t="s">
        <v>10</v>
      </c>
      <c r="E16" s="2"/>
      <c r="F16" s="2"/>
      <c r="G16" s="2"/>
      <c r="H16" s="2"/>
      <c r="I16" s="2"/>
      <c r="J16" s="4"/>
      <c r="K16" s="3"/>
    </row>
    <row r="17" spans="2:11" ht="21.75" customHeight="1" x14ac:dyDescent="0.3">
      <c r="B17" s="61"/>
      <c r="C17" s="63"/>
      <c r="D17" s="3" t="s">
        <v>2</v>
      </c>
      <c r="E17" s="4">
        <v>365209</v>
      </c>
      <c r="F17" s="2">
        <v>0.2</v>
      </c>
      <c r="G17" s="2" t="s">
        <v>3</v>
      </c>
      <c r="H17" s="2">
        <v>1</v>
      </c>
      <c r="I17" s="2" t="s">
        <v>4</v>
      </c>
      <c r="J17" s="4"/>
      <c r="K17" s="3"/>
    </row>
    <row r="18" spans="2:11" ht="21.75" customHeight="1" x14ac:dyDescent="0.3">
      <c r="B18" s="61"/>
      <c r="C18" s="63"/>
      <c r="D18" s="3" t="s">
        <v>5</v>
      </c>
      <c r="E18" s="4">
        <v>281642</v>
      </c>
      <c r="F18" s="2">
        <v>0.8</v>
      </c>
      <c r="G18" s="2" t="s">
        <v>3</v>
      </c>
      <c r="H18" s="2">
        <v>1</v>
      </c>
      <c r="I18" s="2" t="s">
        <v>4</v>
      </c>
      <c r="J18" s="4"/>
      <c r="K18" s="3"/>
    </row>
    <row r="19" spans="2:11" ht="21.75" customHeight="1" x14ac:dyDescent="0.3">
      <c r="B19" s="61"/>
      <c r="C19" s="63"/>
      <c r="D19" s="3" t="s">
        <v>6</v>
      </c>
      <c r="E19" s="4">
        <v>246686</v>
      </c>
      <c r="F19" s="2">
        <v>1</v>
      </c>
      <c r="G19" s="2" t="s">
        <v>3</v>
      </c>
      <c r="H19" s="2">
        <v>1</v>
      </c>
      <c r="I19" s="2" t="s">
        <v>4</v>
      </c>
      <c r="J19" s="4"/>
      <c r="K19" s="3"/>
    </row>
    <row r="20" spans="2:11" ht="21.75" customHeight="1" x14ac:dyDescent="0.3">
      <c r="B20" s="61"/>
      <c r="C20" s="63"/>
      <c r="D20" s="3" t="s">
        <v>7</v>
      </c>
      <c r="E20" s="4">
        <v>167758</v>
      </c>
      <c r="F20" s="2">
        <v>1</v>
      </c>
      <c r="G20" s="2" t="s">
        <v>3</v>
      </c>
      <c r="H20" s="2">
        <v>1</v>
      </c>
      <c r="I20" s="2" t="s">
        <v>4</v>
      </c>
      <c r="J20" s="4"/>
      <c r="K20" s="3"/>
    </row>
    <row r="21" spans="2:11" ht="21.75" customHeight="1" x14ac:dyDescent="0.3">
      <c r="B21" s="38"/>
      <c r="C21" s="64"/>
      <c r="D21" s="3" t="s">
        <v>9</v>
      </c>
      <c r="E21" s="4">
        <v>134291</v>
      </c>
      <c r="F21" s="2">
        <v>0.2</v>
      </c>
      <c r="G21" s="2" t="s">
        <v>3</v>
      </c>
      <c r="H21" s="2">
        <v>1</v>
      </c>
      <c r="I21" s="2" t="s">
        <v>4</v>
      </c>
      <c r="J21" s="4"/>
      <c r="K21" s="15"/>
    </row>
    <row r="22" spans="2:11" ht="15" customHeight="1" x14ac:dyDescent="0.3">
      <c r="B22" s="37" t="s">
        <v>11</v>
      </c>
      <c r="C22" s="39" t="s">
        <v>50</v>
      </c>
      <c r="D22" s="40"/>
      <c r="E22" s="40"/>
      <c r="F22" s="40"/>
      <c r="G22" s="40"/>
      <c r="H22" s="40"/>
      <c r="I22" s="41"/>
      <c r="J22" s="45">
        <f>C8*2</f>
        <v>0</v>
      </c>
      <c r="K22" s="17" t="s">
        <v>46</v>
      </c>
    </row>
    <row r="23" spans="2:11" ht="15" customHeight="1" x14ac:dyDescent="0.3">
      <c r="B23" s="38"/>
      <c r="C23" s="42"/>
      <c r="D23" s="43"/>
      <c r="E23" s="43"/>
      <c r="F23" s="43"/>
      <c r="G23" s="43"/>
      <c r="H23" s="43"/>
      <c r="I23" s="44"/>
      <c r="J23" s="46"/>
      <c r="K23" s="18" t="s">
        <v>63</v>
      </c>
    </row>
    <row r="24" spans="2:11" ht="21.75" customHeight="1" x14ac:dyDescent="0.3">
      <c r="B24" s="10" t="s">
        <v>12</v>
      </c>
      <c r="C24" s="58" t="s">
        <v>58</v>
      </c>
      <c r="D24" s="59"/>
      <c r="E24" s="59"/>
      <c r="F24" s="59"/>
      <c r="G24" s="59"/>
      <c r="H24" s="59"/>
      <c r="I24" s="60"/>
      <c r="J24" s="23">
        <f>C8*1.05</f>
        <v>0</v>
      </c>
      <c r="K24" s="16"/>
    </row>
    <row r="25" spans="2:11" ht="21.75" customHeight="1" x14ac:dyDescent="0.3">
      <c r="B25" s="10" t="s">
        <v>13</v>
      </c>
      <c r="C25" s="58" t="s">
        <v>62</v>
      </c>
      <c r="D25" s="59"/>
      <c r="E25" s="59"/>
      <c r="F25" s="59"/>
      <c r="G25" s="59"/>
      <c r="H25" s="59"/>
      <c r="I25" s="60"/>
      <c r="J25" s="23">
        <f>SUM(C8, J24)*0.2</f>
        <v>0</v>
      </c>
      <c r="K25" s="3"/>
    </row>
    <row r="26" spans="2:11" ht="21.75" customHeight="1" x14ac:dyDescent="0.3">
      <c r="B26" s="25" t="s">
        <v>52</v>
      </c>
      <c r="C26" s="65" t="s">
        <v>26</v>
      </c>
      <c r="D26" s="66"/>
      <c r="E26" s="66"/>
      <c r="F26" s="66"/>
      <c r="G26" s="66"/>
      <c r="H26" s="66"/>
      <c r="I26" s="67"/>
      <c r="J26" s="26">
        <f>ROUNDUP(C8+J22+J24+J25,0)</f>
        <v>0</v>
      </c>
      <c r="K26" s="27"/>
    </row>
  </sheetData>
  <mergeCells count="20">
    <mergeCell ref="C25:I25"/>
    <mergeCell ref="B8:B21"/>
    <mergeCell ref="C8:C21"/>
    <mergeCell ref="C24:I24"/>
    <mergeCell ref="C26:I26"/>
    <mergeCell ref="H3:K3"/>
    <mergeCell ref="B22:B23"/>
    <mergeCell ref="C22:I23"/>
    <mergeCell ref="J22:J23"/>
    <mergeCell ref="B1:K1"/>
    <mergeCell ref="F7:G7"/>
    <mergeCell ref="H7:I7"/>
    <mergeCell ref="D2:K2"/>
    <mergeCell ref="B4:H4"/>
    <mergeCell ref="I4:K4"/>
    <mergeCell ref="B2:C2"/>
    <mergeCell ref="B3:C3"/>
    <mergeCell ref="D3:G3"/>
    <mergeCell ref="B5:H5"/>
    <mergeCell ref="I5:K5"/>
  </mergeCells>
  <phoneticPr fontId="3" type="noConversion"/>
  <pageMargins left="0.7" right="0.7" top="0.75" bottom="0.75" header="0.3" footer="0.3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1"/>
  <sheetViews>
    <sheetView topLeftCell="A7" workbookViewId="0">
      <selection activeCell="K28" sqref="K28"/>
    </sheetView>
  </sheetViews>
  <sheetFormatPr defaultRowHeight="16.5" x14ac:dyDescent="0.3"/>
  <cols>
    <col min="2" max="2" width="11.25" customWidth="1"/>
    <col min="3" max="3" width="9.625" customWidth="1"/>
    <col min="4" max="4" width="18.875" customWidth="1"/>
    <col min="10" max="10" width="10.375" customWidth="1"/>
    <col min="11" max="11" width="22.5" customWidth="1"/>
    <col min="13" max="13" width="0" hidden="1" customWidth="1"/>
  </cols>
  <sheetData>
    <row r="1" spans="2:12" ht="31.5" x14ac:dyDescent="0.3">
      <c r="B1" s="47" t="s">
        <v>60</v>
      </c>
      <c r="C1" s="47"/>
      <c r="D1" s="47"/>
      <c r="E1" s="47"/>
      <c r="F1" s="47"/>
      <c r="G1" s="47"/>
      <c r="H1" s="47"/>
      <c r="I1" s="47"/>
      <c r="J1" s="47"/>
      <c r="K1" s="47"/>
      <c r="L1" s="5"/>
    </row>
    <row r="2" spans="2:12" x14ac:dyDescent="0.3">
      <c r="B2" s="55" t="s">
        <v>40</v>
      </c>
      <c r="C2" s="55"/>
      <c r="D2" s="50" t="s">
        <v>43</v>
      </c>
      <c r="E2" s="51"/>
      <c r="F2" s="51"/>
      <c r="G2" s="51"/>
      <c r="H2" s="51"/>
      <c r="I2" s="51"/>
      <c r="J2" s="51"/>
      <c r="K2" s="52"/>
      <c r="L2" s="5"/>
    </row>
    <row r="3" spans="2:12" x14ac:dyDescent="0.3">
      <c r="B3" s="50" t="s">
        <v>41</v>
      </c>
      <c r="C3" s="52"/>
      <c r="D3" s="56">
        <f>J31</f>
        <v>0</v>
      </c>
      <c r="E3" s="57"/>
      <c r="F3" s="57"/>
      <c r="G3" s="57"/>
      <c r="H3" s="35">
        <f>J31</f>
        <v>0</v>
      </c>
      <c r="I3" s="35"/>
      <c r="J3" s="35"/>
      <c r="K3" s="36"/>
      <c r="L3" s="5"/>
    </row>
    <row r="4" spans="2:12" x14ac:dyDescent="0.3">
      <c r="B4" s="53" t="s">
        <v>39</v>
      </c>
      <c r="C4" s="53"/>
      <c r="D4" s="53"/>
      <c r="E4" s="53"/>
      <c r="F4" s="53"/>
      <c r="G4" s="53"/>
      <c r="H4" s="53"/>
      <c r="I4" s="54"/>
      <c r="J4" s="54"/>
      <c r="K4" s="54"/>
      <c r="L4" s="5"/>
    </row>
    <row r="5" spans="2:12" x14ac:dyDescent="0.3">
      <c r="B5" s="53" t="s">
        <v>51</v>
      </c>
      <c r="C5" s="53"/>
      <c r="D5" s="53"/>
      <c r="E5" s="53"/>
      <c r="F5" s="53"/>
      <c r="G5" s="53"/>
      <c r="H5" s="53"/>
      <c r="I5" s="54"/>
      <c r="J5" s="54"/>
      <c r="K5" s="54"/>
      <c r="L5" s="5"/>
    </row>
    <row r="6" spans="2:12" x14ac:dyDescent="0.3">
      <c r="B6" s="73"/>
      <c r="C6" s="73"/>
      <c r="D6" s="73"/>
      <c r="E6" s="73"/>
      <c r="F6" s="73"/>
      <c r="G6" s="73"/>
      <c r="H6" s="73"/>
      <c r="I6" s="73"/>
      <c r="J6" s="73"/>
      <c r="K6" s="11" t="s">
        <v>30</v>
      </c>
      <c r="L6" s="5"/>
    </row>
    <row r="7" spans="2:12" ht="21.75" customHeight="1" x14ac:dyDescent="0.3">
      <c r="B7" s="1"/>
      <c r="C7" s="6" t="s">
        <v>0</v>
      </c>
      <c r="D7" s="6" t="s">
        <v>1</v>
      </c>
      <c r="E7" s="6" t="s">
        <v>32</v>
      </c>
      <c r="F7" s="48" t="s">
        <v>27</v>
      </c>
      <c r="G7" s="49"/>
      <c r="H7" s="48" t="s">
        <v>28</v>
      </c>
      <c r="I7" s="49"/>
      <c r="J7" s="6" t="s">
        <v>29</v>
      </c>
      <c r="K7" s="6" t="s">
        <v>31</v>
      </c>
    </row>
    <row r="8" spans="2:12" ht="21.75" customHeight="1" x14ac:dyDescent="0.3">
      <c r="B8" s="37" t="s">
        <v>14</v>
      </c>
      <c r="C8" s="70">
        <f>J8+J18</f>
        <v>0</v>
      </c>
      <c r="D8" s="7" t="s">
        <v>45</v>
      </c>
      <c r="E8" s="2"/>
      <c r="F8" s="2"/>
      <c r="G8" s="2"/>
      <c r="H8" s="2"/>
      <c r="I8" s="2"/>
      <c r="J8" s="4"/>
      <c r="K8" s="3"/>
    </row>
    <row r="9" spans="2:12" ht="21.75" customHeight="1" x14ac:dyDescent="0.3">
      <c r="B9" s="61"/>
      <c r="C9" s="71"/>
      <c r="D9" s="3" t="s">
        <v>2</v>
      </c>
      <c r="E9" s="4">
        <v>365209</v>
      </c>
      <c r="F9" s="2">
        <v>1</v>
      </c>
      <c r="G9" s="2" t="s">
        <v>3</v>
      </c>
      <c r="H9" s="2">
        <v>1</v>
      </c>
      <c r="I9" s="2" t="s">
        <v>4</v>
      </c>
      <c r="J9" s="4"/>
      <c r="K9" s="3"/>
    </row>
    <row r="10" spans="2:12" ht="21.75" customHeight="1" x14ac:dyDescent="0.3">
      <c r="B10" s="61"/>
      <c r="C10" s="71"/>
      <c r="D10" s="3" t="s">
        <v>5</v>
      </c>
      <c r="E10" s="4">
        <v>281642</v>
      </c>
      <c r="F10" s="2">
        <v>5</v>
      </c>
      <c r="G10" s="2" t="s">
        <v>3</v>
      </c>
      <c r="H10" s="2">
        <v>1</v>
      </c>
      <c r="I10" s="2" t="s">
        <v>4</v>
      </c>
      <c r="J10" s="4"/>
      <c r="K10" s="3"/>
    </row>
    <row r="11" spans="2:12" ht="21.75" customHeight="1" x14ac:dyDescent="0.3">
      <c r="B11" s="61"/>
      <c r="C11" s="71"/>
      <c r="D11" s="3" t="s">
        <v>35</v>
      </c>
      <c r="E11" s="4">
        <f>E10</f>
        <v>281642</v>
      </c>
      <c r="F11" s="2">
        <v>1</v>
      </c>
      <c r="G11" s="2" t="s">
        <v>16</v>
      </c>
      <c r="H11" s="2">
        <v>1</v>
      </c>
      <c r="I11" s="2" t="s">
        <v>17</v>
      </c>
      <c r="J11" s="4"/>
      <c r="K11" s="3"/>
    </row>
    <row r="12" spans="2:12" ht="21.75" customHeight="1" x14ac:dyDescent="0.3">
      <c r="B12" s="61"/>
      <c r="C12" s="71"/>
      <c r="D12" s="3" t="s">
        <v>6</v>
      </c>
      <c r="E12" s="4">
        <v>246686</v>
      </c>
      <c r="F12" s="2">
        <v>10</v>
      </c>
      <c r="G12" s="2" t="s">
        <v>3</v>
      </c>
      <c r="H12" s="2">
        <v>1</v>
      </c>
      <c r="I12" s="2" t="s">
        <v>4</v>
      </c>
      <c r="J12" s="4"/>
      <c r="K12" s="3"/>
    </row>
    <row r="13" spans="2:12" ht="21.75" customHeight="1" x14ac:dyDescent="0.3">
      <c r="B13" s="61"/>
      <c r="C13" s="71"/>
      <c r="D13" s="3" t="s">
        <v>15</v>
      </c>
      <c r="E13" s="4">
        <v>246686</v>
      </c>
      <c r="F13" s="2">
        <v>2</v>
      </c>
      <c r="G13" s="2" t="s">
        <v>16</v>
      </c>
      <c r="H13" s="2">
        <v>1</v>
      </c>
      <c r="I13" s="2" t="s">
        <v>17</v>
      </c>
      <c r="J13" s="4"/>
      <c r="K13" s="3"/>
    </row>
    <row r="14" spans="2:12" ht="21.75" customHeight="1" x14ac:dyDescent="0.3">
      <c r="B14" s="61"/>
      <c r="C14" s="71"/>
      <c r="D14" s="3" t="s">
        <v>7</v>
      </c>
      <c r="E14" s="4">
        <v>167758</v>
      </c>
      <c r="F14" s="2">
        <v>8</v>
      </c>
      <c r="G14" s="2" t="s">
        <v>3</v>
      </c>
      <c r="H14" s="2">
        <v>1</v>
      </c>
      <c r="I14" s="2" t="s">
        <v>4</v>
      </c>
      <c r="J14" s="4"/>
      <c r="K14" s="3"/>
    </row>
    <row r="15" spans="2:12" ht="21.75" customHeight="1" x14ac:dyDescent="0.3">
      <c r="B15" s="61"/>
      <c r="C15" s="71"/>
      <c r="D15" s="3" t="s">
        <v>8</v>
      </c>
      <c r="E15" s="4">
        <v>167758</v>
      </c>
      <c r="F15" s="2">
        <v>1</v>
      </c>
      <c r="G15" s="2" t="s">
        <v>3</v>
      </c>
      <c r="H15" s="2">
        <v>1</v>
      </c>
      <c r="I15" s="2" t="s">
        <v>4</v>
      </c>
      <c r="J15" s="4"/>
      <c r="K15" s="3"/>
    </row>
    <row r="16" spans="2:12" ht="21.75" customHeight="1" x14ac:dyDescent="0.3">
      <c r="B16" s="61"/>
      <c r="C16" s="71"/>
      <c r="D16" s="3" t="s">
        <v>9</v>
      </c>
      <c r="E16" s="4">
        <v>134291</v>
      </c>
      <c r="F16" s="2">
        <v>6</v>
      </c>
      <c r="G16" s="2" t="s">
        <v>3</v>
      </c>
      <c r="H16" s="2">
        <v>1</v>
      </c>
      <c r="I16" s="2" t="s">
        <v>4</v>
      </c>
      <c r="J16" s="4"/>
      <c r="K16" s="3"/>
    </row>
    <row r="17" spans="2:11" ht="21.75" customHeight="1" x14ac:dyDescent="0.3">
      <c r="B17" s="61"/>
      <c r="C17" s="71"/>
      <c r="D17" s="3" t="s">
        <v>36</v>
      </c>
      <c r="E17" s="4">
        <f>E16</f>
        <v>134291</v>
      </c>
      <c r="F17" s="2">
        <v>1</v>
      </c>
      <c r="G17" s="2" t="s">
        <v>3</v>
      </c>
      <c r="H17" s="2">
        <v>1</v>
      </c>
      <c r="I17" s="2" t="s">
        <v>4</v>
      </c>
      <c r="J17" s="4"/>
      <c r="K17" s="3"/>
    </row>
    <row r="18" spans="2:11" ht="21.75" customHeight="1" x14ac:dyDescent="0.3">
      <c r="B18" s="61"/>
      <c r="C18" s="71"/>
      <c r="D18" s="7" t="s">
        <v>10</v>
      </c>
      <c r="E18" s="2"/>
      <c r="F18" s="2"/>
      <c r="G18" s="2"/>
      <c r="H18" s="2"/>
      <c r="I18" s="2"/>
      <c r="J18" s="4"/>
      <c r="K18" s="3"/>
    </row>
    <row r="19" spans="2:11" ht="21.75" customHeight="1" x14ac:dyDescent="0.3">
      <c r="B19" s="61"/>
      <c r="C19" s="71"/>
      <c r="D19" s="3" t="s">
        <v>2</v>
      </c>
      <c r="E19" s="4">
        <v>365209</v>
      </c>
      <c r="F19" s="2">
        <v>0.8</v>
      </c>
      <c r="G19" s="2" t="s">
        <v>3</v>
      </c>
      <c r="H19" s="2">
        <v>1</v>
      </c>
      <c r="I19" s="2" t="s">
        <v>4</v>
      </c>
      <c r="J19" s="4"/>
      <c r="K19" s="3"/>
    </row>
    <row r="20" spans="2:11" ht="21.75" customHeight="1" x14ac:dyDescent="0.3">
      <c r="B20" s="61"/>
      <c r="C20" s="71"/>
      <c r="D20" s="3" t="s">
        <v>5</v>
      </c>
      <c r="E20" s="4">
        <v>281642</v>
      </c>
      <c r="F20" s="2">
        <v>5.5</v>
      </c>
      <c r="G20" s="2" t="s">
        <v>3</v>
      </c>
      <c r="H20" s="2">
        <v>1</v>
      </c>
      <c r="I20" s="2" t="s">
        <v>4</v>
      </c>
      <c r="J20" s="4"/>
      <c r="K20" s="3"/>
    </row>
    <row r="21" spans="2:11" ht="21.75" customHeight="1" x14ac:dyDescent="0.3">
      <c r="B21" s="61"/>
      <c r="C21" s="71"/>
      <c r="D21" s="3" t="s">
        <v>18</v>
      </c>
      <c r="E21" s="4">
        <v>281642</v>
      </c>
      <c r="F21" s="2">
        <v>1</v>
      </c>
      <c r="G21" s="2" t="s">
        <v>3</v>
      </c>
      <c r="H21" s="2">
        <v>1</v>
      </c>
      <c r="I21" s="2" t="s">
        <v>4</v>
      </c>
      <c r="J21" s="4"/>
      <c r="K21" s="3"/>
    </row>
    <row r="22" spans="2:11" ht="21.75" customHeight="1" x14ac:dyDescent="0.3">
      <c r="B22" s="61"/>
      <c r="C22" s="71"/>
      <c r="D22" s="3" t="s">
        <v>6</v>
      </c>
      <c r="E22" s="4">
        <v>246686</v>
      </c>
      <c r="F22" s="2">
        <v>7.9</v>
      </c>
      <c r="G22" s="2" t="s">
        <v>3</v>
      </c>
      <c r="H22" s="2">
        <v>1</v>
      </c>
      <c r="I22" s="2" t="s">
        <v>4</v>
      </c>
      <c r="J22" s="4"/>
      <c r="K22" s="3"/>
    </row>
    <row r="23" spans="2:11" ht="21.75" customHeight="1" x14ac:dyDescent="0.3">
      <c r="B23" s="61"/>
      <c r="C23" s="71"/>
      <c r="D23" s="3" t="s">
        <v>19</v>
      </c>
      <c r="E23" s="4">
        <v>246686</v>
      </c>
      <c r="F23" s="2">
        <v>1</v>
      </c>
      <c r="G23" s="2" t="s">
        <v>3</v>
      </c>
      <c r="H23" s="2">
        <v>1</v>
      </c>
      <c r="I23" s="2" t="s">
        <v>4</v>
      </c>
      <c r="J23" s="4"/>
      <c r="K23" s="3"/>
    </row>
    <row r="24" spans="2:11" ht="21.75" customHeight="1" x14ac:dyDescent="0.3">
      <c r="B24" s="61"/>
      <c r="C24" s="71"/>
      <c r="D24" s="3" t="s">
        <v>7</v>
      </c>
      <c r="E24" s="4">
        <v>167758</v>
      </c>
      <c r="F24" s="2">
        <v>5.0999999999999996</v>
      </c>
      <c r="G24" s="2" t="s">
        <v>3</v>
      </c>
      <c r="H24" s="2">
        <v>1</v>
      </c>
      <c r="I24" s="2" t="s">
        <v>4</v>
      </c>
      <c r="J24" s="4"/>
      <c r="K24" s="3"/>
    </row>
    <row r="25" spans="2:11" ht="21.75" customHeight="1" x14ac:dyDescent="0.3">
      <c r="B25" s="61"/>
      <c r="C25" s="71"/>
      <c r="D25" s="3" t="s">
        <v>20</v>
      </c>
      <c r="E25" s="4">
        <v>167758</v>
      </c>
      <c r="F25" s="2">
        <v>1</v>
      </c>
      <c r="G25" s="2" t="s">
        <v>3</v>
      </c>
      <c r="H25" s="2">
        <v>1</v>
      </c>
      <c r="I25" s="2" t="s">
        <v>4</v>
      </c>
      <c r="J25" s="4"/>
      <c r="K25" s="3"/>
    </row>
    <row r="26" spans="2:11" ht="21.75" customHeight="1" x14ac:dyDescent="0.3">
      <c r="B26" s="38"/>
      <c r="C26" s="72"/>
      <c r="D26" s="3" t="s">
        <v>9</v>
      </c>
      <c r="E26" s="4">
        <v>134291</v>
      </c>
      <c r="F26" s="2">
        <v>3.5</v>
      </c>
      <c r="G26" s="2" t="s">
        <v>3</v>
      </c>
      <c r="H26" s="2">
        <v>1</v>
      </c>
      <c r="I26" s="2" t="s">
        <v>4</v>
      </c>
      <c r="J26" s="4"/>
      <c r="K26" s="15"/>
    </row>
    <row r="27" spans="2:11" ht="15" customHeight="1" x14ac:dyDescent="0.3">
      <c r="B27" s="37" t="s">
        <v>11</v>
      </c>
      <c r="C27" s="39" t="s">
        <v>37</v>
      </c>
      <c r="D27" s="40"/>
      <c r="E27" s="40"/>
      <c r="F27" s="40"/>
      <c r="G27" s="40"/>
      <c r="H27" s="40"/>
      <c r="I27" s="41"/>
      <c r="J27" s="68">
        <f>C8*2.3</f>
        <v>0</v>
      </c>
      <c r="K27" s="17" t="s">
        <v>47</v>
      </c>
    </row>
    <row r="28" spans="2:11" ht="15.75" customHeight="1" x14ac:dyDescent="0.3">
      <c r="B28" s="38"/>
      <c r="C28" s="42"/>
      <c r="D28" s="43"/>
      <c r="E28" s="43"/>
      <c r="F28" s="43"/>
      <c r="G28" s="43"/>
      <c r="H28" s="43"/>
      <c r="I28" s="44"/>
      <c r="J28" s="69"/>
      <c r="K28" s="18" t="s">
        <v>63</v>
      </c>
    </row>
    <row r="29" spans="2:11" ht="21.75" customHeight="1" x14ac:dyDescent="0.3">
      <c r="B29" s="10" t="s">
        <v>12</v>
      </c>
      <c r="C29" s="58" t="s">
        <v>49</v>
      </c>
      <c r="D29" s="59"/>
      <c r="E29" s="59"/>
      <c r="F29" s="59"/>
      <c r="G29" s="59"/>
      <c r="H29" s="59"/>
      <c r="I29" s="60"/>
      <c r="J29" s="23">
        <f>C8*1.05</f>
        <v>0</v>
      </c>
      <c r="K29" s="16"/>
    </row>
    <row r="30" spans="2:11" ht="21.75" customHeight="1" x14ac:dyDescent="0.3">
      <c r="B30" s="10" t="s">
        <v>13</v>
      </c>
      <c r="C30" s="58" t="s">
        <v>48</v>
      </c>
      <c r="D30" s="59"/>
      <c r="E30" s="59"/>
      <c r="F30" s="59"/>
      <c r="G30" s="59"/>
      <c r="H30" s="59"/>
      <c r="I30" s="60"/>
      <c r="J30" s="23">
        <f>SUM(C8,J29)*0.2</f>
        <v>0</v>
      </c>
      <c r="K30" s="3"/>
    </row>
    <row r="31" spans="2:11" ht="21.75" customHeight="1" x14ac:dyDescent="0.3">
      <c r="B31" s="25" t="s">
        <v>61</v>
      </c>
      <c r="C31" s="65" t="s">
        <v>26</v>
      </c>
      <c r="D31" s="66"/>
      <c r="E31" s="66"/>
      <c r="F31" s="66"/>
      <c r="G31" s="66"/>
      <c r="H31" s="66"/>
      <c r="I31" s="67"/>
      <c r="J31" s="26">
        <f>ROUND(C8+J27+J29+J30, 0)</f>
        <v>0</v>
      </c>
      <c r="K31" s="27"/>
    </row>
  </sheetData>
  <mergeCells count="21">
    <mergeCell ref="C31:I31"/>
    <mergeCell ref="C30:I30"/>
    <mergeCell ref="B27:B28"/>
    <mergeCell ref="C27:I28"/>
    <mergeCell ref="J27:J28"/>
    <mergeCell ref="C29:I29"/>
    <mergeCell ref="F7:G7"/>
    <mergeCell ref="H7:I7"/>
    <mergeCell ref="B4:H4"/>
    <mergeCell ref="I4:K4"/>
    <mergeCell ref="B8:B26"/>
    <mergeCell ref="C8:C26"/>
    <mergeCell ref="B6:J6"/>
    <mergeCell ref="B5:H5"/>
    <mergeCell ref="I5:K5"/>
    <mergeCell ref="B1:K1"/>
    <mergeCell ref="B2:C2"/>
    <mergeCell ref="D2:K2"/>
    <mergeCell ref="B3:C3"/>
    <mergeCell ref="D3:G3"/>
    <mergeCell ref="H3:K3"/>
  </mergeCells>
  <phoneticPr fontId="3" type="noConversion"/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산출내역서</vt:lpstr>
      <vt:lpstr>시굴조사 세부 산출내역서</vt:lpstr>
      <vt:lpstr>정밀발굴조사 세부 산출내역서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2025-05-20T01:30:37Z</cp:lastPrinted>
  <dcterms:created xsi:type="dcterms:W3CDTF">2025-05-08T08:27:40Z</dcterms:created>
  <dcterms:modified xsi:type="dcterms:W3CDTF">2025-06-02T00:58:28Z</dcterms:modified>
</cp:coreProperties>
</file>